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ed-Muench 2sm.11dil.4reps" sheetId="1" r:id="rId1"/>
    <sheet name="Spearman-Karber 2sm.11dil.4reps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E8" authorId="0">
      <text>
        <r>
          <rPr>
            <b/>
            <sz val="9"/>
            <color indexed="8"/>
            <rFont val="Tahoma"/>
            <family val="2"/>
          </rPr>
          <t xml:space="preserve">Shi-Hsia Hwa:
</t>
        </r>
        <r>
          <rPr>
            <sz val="9"/>
            <color indexed="8"/>
            <rFont val="Tahoma"/>
            <family val="2"/>
          </rPr>
          <t>According to WHO mono 23, SK can handle missing replicates as in this example, whereas RM cannot.</t>
        </r>
      </text>
    </comment>
  </commentList>
</comments>
</file>

<file path=xl/sharedStrings.xml><?xml version="1.0" encoding="utf-8"?>
<sst xmlns="http://schemas.openxmlformats.org/spreadsheetml/2006/main" count="111" uniqueCount="48">
  <si>
    <t>TCID50 calculator draft by Shi-Hsia HWA 2014</t>
  </si>
  <si>
    <t>This work is licensed under the Creative Commons Attribution-ShareAlike 4.0 International License. To view a copy of this license, visit http://creativecommons.org/licenses/by-sa/4.0/.</t>
  </si>
  <si>
    <t>Reed-Muench method, referencing WHO Monograph 23 Appendix p.330-331 (p.331 footnote variation to allow for plates that endpoint in column 1)</t>
  </si>
  <si>
    <t>PASTE ABSORBANCE DATA FOR 1 PLATE IN THE TABLE IMMEDIATELY BELOW ONLY</t>
  </si>
  <si>
    <t>A</t>
  </si>
  <si>
    <t>B</t>
  </si>
  <si>
    <t>C</t>
  </si>
  <si>
    <t>D</t>
  </si>
  <si>
    <t>E</t>
  </si>
  <si>
    <t>F</t>
  </si>
  <si>
    <t>G</t>
  </si>
  <si>
    <t>H</t>
  </si>
  <si>
    <t>Average(negative controls) + 3*SD(negative controls) cut-off</t>
  </si>
  <si>
    <t>Positive/negative scoring</t>
  </si>
  <si>
    <t>TCID50 calculations, sample in rows A--D:</t>
  </si>
  <si>
    <t>Column 1 dilution</t>
  </si>
  <si>
    <t>Enter as decimal e.g. dilution factor of 1:1250 = dilution of 0.0008</t>
  </si>
  <si>
    <t>Serial dilution factor</t>
  </si>
  <si>
    <t>Enter as an integer e.g. 1:5 = 5</t>
  </si>
  <si>
    <t>Wells per dilution</t>
  </si>
  <si>
    <t>Reed-Muench only valid when replicates per dilution are constant, do not use for plates with missing wells</t>
  </si>
  <si>
    <t>Volume per well</t>
  </si>
  <si>
    <t>mL</t>
  </si>
  <si>
    <t>COMMENTS</t>
  </si>
  <si>
    <t>Dilutions</t>
  </si>
  <si>
    <t>NA</t>
  </si>
  <si>
    <t>Previous dilution/Serial dilution factor</t>
  </si>
  <si>
    <t>No. positive wells</t>
  </si>
  <si>
    <t>Sum of pos/neg well scores at each dilution</t>
  </si>
  <si>
    <t>No. negative wells</t>
  </si>
  <si>
    <t>Wells per dilution minus Positive wells (NOTE: R-M not valid for datasets missing replicates!)</t>
  </si>
  <si>
    <t>Cumulative positive (right-left)</t>
  </si>
  <si>
    <t>Cumulative negative (left-right)</t>
  </si>
  <si>
    <t>Proportion positive</t>
  </si>
  <si>
    <t>Did not bother converting to percentage. Cumulative; different than Spearman-Karber version.</t>
  </si>
  <si>
    <t>Difference of logarithms</t>
  </si>
  <si>
    <t>Due to above, used "0.5" instead of "50"%</t>
  </si>
  <si>
    <t>TCID50 as sample dilution</t>
  </si>
  <si>
    <t>Conditional on this col &gt;= endpoint and next col &lt; endpoint (Corrected 30 May 14)</t>
  </si>
  <si>
    <t>TCID50/mL</t>
  </si>
  <si>
    <t>Conditional on above being valid number</t>
  </si>
  <si>
    <t>Spearman-Karber method, referencing WHO Monograph 23 Appendix p.327</t>
  </si>
  <si>
    <t>bacteria</t>
  </si>
  <si>
    <t>Log10 dilutions</t>
  </si>
  <si>
    <t>Excel COUNT()s only numerical values</t>
  </si>
  <si>
    <t>Per dilution; different than Reed-Muench version</t>
  </si>
  <si>
    <t>log10 TCID50</t>
  </si>
  <si>
    <t>If prop pos at this dilution is 1 and prop pos at dilution below is &lt; 1, return 10^(row above)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</si>
</sst>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E+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1" fillId="0" borderId="1" xfId="20" applyBorder="1">
      <alignment/>
      <protection/>
    </xf>
    <xf numFmtId="164" fontId="2" fillId="0" borderId="2" xfId="20" applyFont="1" applyBorder="1">
      <alignment/>
      <protection/>
    </xf>
    <xf numFmtId="164" fontId="1" fillId="0" borderId="1" xfId="20" applyBorder="1" applyAlignment="1">
      <alignment horizontal="center"/>
      <protection/>
    </xf>
    <xf numFmtId="164" fontId="1" fillId="0" borderId="0" xfId="20" applyBorder="1">
      <alignment/>
      <protection/>
    </xf>
    <xf numFmtId="164" fontId="2" fillId="0" borderId="0" xfId="20" applyFont="1" applyAlignment="1">
      <alignment horizontal="left"/>
      <protection/>
    </xf>
    <xf numFmtId="164" fontId="1" fillId="0" borderId="0" xfId="20" applyFont="1" applyFill="1" applyBorder="1" applyAlignment="1">
      <alignment horizontal="left"/>
      <protection/>
    </xf>
    <xf numFmtId="164" fontId="1" fillId="2" borderId="3" xfId="20" applyFill="1" applyBorder="1">
      <alignment/>
      <protection/>
    </xf>
    <xf numFmtId="164" fontId="1" fillId="2" borderId="2" xfId="20" applyFill="1" applyBorder="1">
      <alignment/>
      <protection/>
    </xf>
    <xf numFmtId="164" fontId="1" fillId="2" borderId="4" xfId="20" applyFill="1" applyBorder="1">
      <alignment/>
      <protection/>
    </xf>
    <xf numFmtId="164" fontId="1" fillId="2" borderId="5" xfId="20" applyFill="1" applyBorder="1">
      <alignment/>
      <protection/>
    </xf>
    <xf numFmtId="164" fontId="1" fillId="3" borderId="0" xfId="20" applyFont="1" applyFill="1" applyBorder="1" applyAlignment="1">
      <alignment horizontal="left"/>
      <protection/>
    </xf>
    <xf numFmtId="164" fontId="1" fillId="3" borderId="1" xfId="20" applyFill="1" applyBorder="1">
      <alignment/>
      <protection/>
    </xf>
    <xf numFmtId="164" fontId="1" fillId="3" borderId="0" xfId="20" applyFont="1" applyFill="1">
      <alignment/>
      <protection/>
    </xf>
    <xf numFmtId="164" fontId="1" fillId="0" borderId="0" xfId="20" applyFont="1" applyAlignment="1">
      <alignment horizontal="left"/>
      <protection/>
    </xf>
    <xf numFmtId="166" fontId="1" fillId="0" borderId="0" xfId="20" applyNumberFormat="1" applyFont="1" applyFill="1" applyBorder="1" applyAlignment="1">
      <alignment horizontal="left"/>
      <protection/>
    </xf>
    <xf numFmtId="166" fontId="1" fillId="0" borderId="0" xfId="20" applyNumberFormat="1" applyFill="1">
      <alignment/>
      <protection/>
    </xf>
    <xf numFmtId="166" fontId="1" fillId="0" borderId="0" xfId="20" applyNumberFormat="1">
      <alignment/>
      <protection/>
    </xf>
    <xf numFmtId="166" fontId="1" fillId="3" borderId="0" xfId="20" applyNumberFormat="1" applyFont="1" applyFill="1">
      <alignment/>
      <protection/>
    </xf>
    <xf numFmtId="164" fontId="1" fillId="0" borderId="1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1" customWidth="1"/>
    <col min="2" max="16384" width="8.710937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/>
    <row r="4" s="2" customFormat="1" ht="12.75">
      <c r="A4" s="2" t="s">
        <v>2</v>
      </c>
    </row>
    <row r="6" s="2" customFormat="1" ht="12.75">
      <c r="A6" s="2" t="s">
        <v>3</v>
      </c>
    </row>
    <row r="7" spans="2:13" s="3" customFormat="1" ht="12.7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</row>
    <row r="8" spans="1:13" ht="12.75">
      <c r="A8" s="4" t="s">
        <v>4</v>
      </c>
      <c r="B8" s="5">
        <v>2.897</v>
      </c>
      <c r="C8" s="5">
        <v>2.632</v>
      </c>
      <c r="D8" s="5">
        <v>2.619</v>
      </c>
      <c r="E8" s="5">
        <v>2.598</v>
      </c>
      <c r="F8" s="5">
        <v>2.557</v>
      </c>
      <c r="G8" s="5">
        <v>2.639</v>
      </c>
      <c r="H8" s="5">
        <v>2.453</v>
      </c>
      <c r="I8" s="5">
        <v>2.368</v>
      </c>
      <c r="J8" s="5">
        <v>0.248</v>
      </c>
      <c r="K8" s="5">
        <v>0.263</v>
      </c>
      <c r="L8" s="5">
        <v>0.259</v>
      </c>
      <c r="M8" s="5">
        <v>0.17900000000000002</v>
      </c>
    </row>
    <row r="9" spans="1:13" ht="12.75">
      <c r="A9" s="4" t="s">
        <v>5</v>
      </c>
      <c r="B9" s="5">
        <v>2.758</v>
      </c>
      <c r="C9" s="5">
        <v>2.609</v>
      </c>
      <c r="D9" s="5">
        <v>2.634</v>
      </c>
      <c r="E9" s="5">
        <v>2.74</v>
      </c>
      <c r="F9" s="5">
        <v>2.758</v>
      </c>
      <c r="G9" s="5">
        <v>2.686</v>
      </c>
      <c r="H9" s="5">
        <v>2.59</v>
      </c>
      <c r="I9" s="5">
        <v>2.268</v>
      </c>
      <c r="J9" s="5">
        <v>1.632</v>
      </c>
      <c r="K9" s="5">
        <v>0.253</v>
      </c>
      <c r="L9" s="5">
        <v>0.261</v>
      </c>
      <c r="M9" s="5">
        <v>0.23600000000000002</v>
      </c>
    </row>
    <row r="10" spans="1:13" ht="12.75">
      <c r="A10" s="4" t="s">
        <v>6</v>
      </c>
      <c r="B10" s="5">
        <v>2.276</v>
      </c>
      <c r="C10" s="5">
        <v>2.677</v>
      </c>
      <c r="D10" s="5">
        <v>2.736</v>
      </c>
      <c r="E10" s="5">
        <v>2.741</v>
      </c>
      <c r="F10" s="5">
        <v>2.758</v>
      </c>
      <c r="G10" s="5">
        <v>2.667</v>
      </c>
      <c r="H10" s="5">
        <v>2.659</v>
      </c>
      <c r="I10" s="5">
        <v>2.498</v>
      </c>
      <c r="J10" s="5">
        <v>0.9380000000000001</v>
      </c>
      <c r="K10" s="5">
        <v>0.259</v>
      </c>
      <c r="L10" s="5">
        <v>0.254</v>
      </c>
      <c r="M10" s="5">
        <v>0.23900000000000002</v>
      </c>
    </row>
    <row r="11" spans="1:13" ht="12.75">
      <c r="A11" s="4" t="s">
        <v>7</v>
      </c>
      <c r="B11" s="5">
        <v>2.649</v>
      </c>
      <c r="C11" s="5">
        <v>2.577</v>
      </c>
      <c r="D11" s="5">
        <v>2.712</v>
      </c>
      <c r="E11" s="5">
        <v>2.657</v>
      </c>
      <c r="F11" s="5">
        <v>2.786</v>
      </c>
      <c r="G11" s="5">
        <v>2.698</v>
      </c>
      <c r="H11" s="5">
        <v>2.721</v>
      </c>
      <c r="I11" s="5">
        <v>2.398</v>
      </c>
      <c r="J11" s="5">
        <v>1.536</v>
      </c>
      <c r="K11" s="5">
        <v>0.24300000000000002</v>
      </c>
      <c r="L11" s="5">
        <v>0.249</v>
      </c>
      <c r="M11" s="5">
        <v>0.219</v>
      </c>
    </row>
    <row r="12" spans="1:13" ht="12.75">
      <c r="A12" s="4" t="s">
        <v>8</v>
      </c>
      <c r="B12" s="5">
        <v>2.886</v>
      </c>
      <c r="C12" s="5">
        <v>2.619</v>
      </c>
      <c r="D12" s="5">
        <v>2.631</v>
      </c>
      <c r="E12" s="5">
        <v>2.618</v>
      </c>
      <c r="F12" s="5">
        <v>2.651</v>
      </c>
      <c r="G12" s="5">
        <v>2.53</v>
      </c>
      <c r="H12" s="5">
        <v>2.429</v>
      </c>
      <c r="I12" s="5">
        <v>2.344</v>
      </c>
      <c r="J12" s="5">
        <v>1.907</v>
      </c>
      <c r="K12" s="5">
        <v>0.245</v>
      </c>
      <c r="L12" s="5">
        <v>0.255</v>
      </c>
      <c r="M12" s="5">
        <v>0.217</v>
      </c>
    </row>
    <row r="13" spans="1:13" ht="12.75">
      <c r="A13" s="4" t="s">
        <v>9</v>
      </c>
      <c r="B13" s="5">
        <v>2.714</v>
      </c>
      <c r="C13" s="5">
        <v>2.696</v>
      </c>
      <c r="D13" s="5">
        <v>2.66</v>
      </c>
      <c r="E13" s="5">
        <v>2.728</v>
      </c>
      <c r="F13" s="5">
        <v>2.672</v>
      </c>
      <c r="G13" s="5">
        <v>2.695</v>
      </c>
      <c r="H13" s="5">
        <v>2.607</v>
      </c>
      <c r="I13" s="5">
        <v>2.001</v>
      </c>
      <c r="J13" s="5">
        <v>1.178</v>
      </c>
      <c r="K13" s="5">
        <v>0.247</v>
      </c>
      <c r="L13" s="5">
        <v>0.25</v>
      </c>
      <c r="M13" s="5">
        <v>0.202</v>
      </c>
    </row>
    <row r="14" spans="1:13" ht="12.75">
      <c r="A14" s="4" t="s">
        <v>10</v>
      </c>
      <c r="B14" s="5">
        <v>2.385</v>
      </c>
      <c r="C14" s="5">
        <v>2.459</v>
      </c>
      <c r="D14" s="5">
        <v>2.614</v>
      </c>
      <c r="E14" s="5">
        <v>2.769</v>
      </c>
      <c r="F14" s="5">
        <v>2.657</v>
      </c>
      <c r="G14" s="5">
        <v>2.576</v>
      </c>
      <c r="H14" s="5">
        <v>2.646</v>
      </c>
      <c r="I14" s="5">
        <v>0.223</v>
      </c>
      <c r="J14" s="5">
        <v>0.227</v>
      </c>
      <c r="K14" s="5">
        <v>0.5990000000000001</v>
      </c>
      <c r="L14" s="5">
        <v>0.24400000000000002</v>
      </c>
      <c r="M14" s="5">
        <v>0.232</v>
      </c>
    </row>
    <row r="15" spans="1:13" ht="12.75">
      <c r="A15" s="4" t="s">
        <v>11</v>
      </c>
      <c r="B15" s="5">
        <v>2.89</v>
      </c>
      <c r="C15" s="5">
        <v>2.493</v>
      </c>
      <c r="D15" s="5">
        <v>2.634</v>
      </c>
      <c r="E15" s="5">
        <v>2.519</v>
      </c>
      <c r="F15" s="5">
        <v>2.34</v>
      </c>
      <c r="G15" s="5">
        <v>1.887</v>
      </c>
      <c r="H15" s="5">
        <v>1.352</v>
      </c>
      <c r="I15" s="5">
        <v>0.3420000000000001</v>
      </c>
      <c r="J15" s="5">
        <v>0.203</v>
      </c>
      <c r="K15" s="5">
        <v>0.20800000000000002</v>
      </c>
      <c r="L15" s="5">
        <v>0.217</v>
      </c>
      <c r="M15" s="5">
        <v>0.187</v>
      </c>
    </row>
    <row r="16" spans="1:13" s="2" customFormat="1" ht="12.75">
      <c r="A16" s="2" t="s">
        <v>12</v>
      </c>
      <c r="M16" s="6">
        <f>AVERAGE(M8:M15)+3*STDEV(M8:M15)</f>
        <v>0.281575891532429</v>
      </c>
    </row>
    <row r="18" s="2" customFormat="1" ht="12.75">
      <c r="A18" s="2" t="s">
        <v>13</v>
      </c>
    </row>
    <row r="19" spans="2:13" s="3" customFormat="1" ht="12.75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</row>
    <row r="20" spans="1:13" ht="12.75">
      <c r="A20" s="4" t="s">
        <v>4</v>
      </c>
      <c r="B20" s="7">
        <f>IF(B8&gt;$M$16,1,0)</f>
        <v>1</v>
      </c>
      <c r="C20" s="7">
        <f>IF(C8&gt;$M$16,1,0)</f>
        <v>1</v>
      </c>
      <c r="D20" s="7">
        <f>IF(D8&gt;$M$16,1,0)</f>
        <v>1</v>
      </c>
      <c r="E20" s="7">
        <f>IF(E8&gt;$M$16,1,0)</f>
        <v>1</v>
      </c>
      <c r="F20" s="7">
        <f>IF(F8&gt;$M$16,1,0)</f>
        <v>1</v>
      </c>
      <c r="G20" s="7">
        <f>IF(G8&gt;$M$16,1,0)</f>
        <v>1</v>
      </c>
      <c r="H20" s="7">
        <f>IF(H8&gt;$M$16,1,0)</f>
        <v>1</v>
      </c>
      <c r="I20" s="7">
        <f>IF(I8&gt;$M$16,1,0)</f>
        <v>1</v>
      </c>
      <c r="J20" s="7">
        <f>IF(J8&gt;$M$16,1,0)</f>
        <v>0</v>
      </c>
      <c r="K20" s="7">
        <f>IF(K8&gt;$M$16,1,0)</f>
        <v>0</v>
      </c>
      <c r="L20" s="7">
        <f>IF(L8&gt;$M$16,1,0)</f>
        <v>0</v>
      </c>
      <c r="M20" s="7">
        <f>IF(M8&gt;$M$16,1,0)</f>
        <v>0</v>
      </c>
    </row>
    <row r="21" spans="1:13" ht="12.75">
      <c r="A21" s="4" t="s">
        <v>5</v>
      </c>
      <c r="B21" s="7">
        <f>IF(B9&gt;$M$16,1,0)</f>
        <v>1</v>
      </c>
      <c r="C21" s="7">
        <f>IF(C9&gt;$M$16,1,0)</f>
        <v>1</v>
      </c>
      <c r="D21" s="7">
        <f>IF(D9&gt;$M$16,1,0)</f>
        <v>1</v>
      </c>
      <c r="E21" s="7">
        <f>IF(E9&gt;$M$16,1,0)</f>
        <v>1</v>
      </c>
      <c r="F21" s="7">
        <f>IF(F9&gt;$M$16,1,0)</f>
        <v>1</v>
      </c>
      <c r="G21" s="7">
        <f>IF(G9&gt;$M$16,1,0)</f>
        <v>1</v>
      </c>
      <c r="H21" s="7">
        <f>IF(H9&gt;$M$16,1,0)</f>
        <v>1</v>
      </c>
      <c r="I21" s="7">
        <f>IF(I9&gt;$M$16,1,0)</f>
        <v>1</v>
      </c>
      <c r="J21" s="7">
        <f>IF(J9&gt;$M$16,1,0)</f>
        <v>1</v>
      </c>
      <c r="K21" s="7">
        <f>IF(K9&gt;$M$16,1,0)</f>
        <v>0</v>
      </c>
      <c r="L21" s="7">
        <f>IF(L9&gt;$M$16,1,0)</f>
        <v>0</v>
      </c>
      <c r="M21" s="7">
        <f>IF(M9&gt;$M$16,1,0)</f>
        <v>0</v>
      </c>
    </row>
    <row r="22" spans="1:13" ht="12.75">
      <c r="A22" s="4" t="s">
        <v>6</v>
      </c>
      <c r="B22" s="7">
        <f>IF(B10&gt;$M$16,1,0)</f>
        <v>1</v>
      </c>
      <c r="C22" s="7">
        <f>IF(C10&gt;$M$16,1,0)</f>
        <v>1</v>
      </c>
      <c r="D22" s="7">
        <f>IF(D10&gt;$M$16,1,0)</f>
        <v>1</v>
      </c>
      <c r="E22" s="7">
        <f>IF(E10&gt;$M$16,1,0)</f>
        <v>1</v>
      </c>
      <c r="F22" s="7">
        <f>IF(F10&gt;$M$16,1,0)</f>
        <v>1</v>
      </c>
      <c r="G22" s="7">
        <f>IF(G10&gt;$M$16,1,0)</f>
        <v>1</v>
      </c>
      <c r="H22" s="7">
        <f>IF(H10&gt;$M$16,1,0)</f>
        <v>1</v>
      </c>
      <c r="I22" s="7">
        <f>IF(I10&gt;$M$16,1,0)</f>
        <v>1</v>
      </c>
      <c r="J22" s="7">
        <f>IF(J10&gt;$M$16,1,0)</f>
        <v>1</v>
      </c>
      <c r="K22" s="7">
        <f>IF(K10&gt;$M$16,1,0)</f>
        <v>0</v>
      </c>
      <c r="L22" s="7">
        <f>IF(L10&gt;$M$16,1,0)</f>
        <v>0</v>
      </c>
      <c r="M22" s="7">
        <f>IF(M10&gt;$M$16,1,0)</f>
        <v>0</v>
      </c>
    </row>
    <row r="23" spans="1:13" ht="12.75">
      <c r="A23" s="4" t="s">
        <v>7</v>
      </c>
      <c r="B23" s="7">
        <f>IF(B11&gt;$M$16,1,0)</f>
        <v>1</v>
      </c>
      <c r="C23" s="7">
        <f>IF(C11&gt;$M$16,1,0)</f>
        <v>1</v>
      </c>
      <c r="D23" s="7">
        <f>IF(D11&gt;$M$16,1,0)</f>
        <v>1</v>
      </c>
      <c r="E23" s="7">
        <f>IF(E11&gt;$M$16,1,0)</f>
        <v>1</v>
      </c>
      <c r="F23" s="7">
        <f>IF(F11&gt;$M$16,1,0)</f>
        <v>1</v>
      </c>
      <c r="G23" s="7">
        <f>IF(G11&gt;$M$16,1,0)</f>
        <v>1</v>
      </c>
      <c r="H23" s="7">
        <f>IF(H11&gt;$M$16,1,0)</f>
        <v>1</v>
      </c>
      <c r="I23" s="7">
        <f>IF(I11&gt;$M$16,1,0)</f>
        <v>1</v>
      </c>
      <c r="J23" s="7">
        <f>IF(J11&gt;$M$16,1,0)</f>
        <v>1</v>
      </c>
      <c r="K23" s="7">
        <f>IF(K11&gt;$M$16,1,0)</f>
        <v>0</v>
      </c>
      <c r="L23" s="7">
        <f>IF(L11&gt;$M$16,1,0)</f>
        <v>0</v>
      </c>
      <c r="M23" s="7">
        <f>IF(M11&gt;$M$16,1,0)</f>
        <v>0</v>
      </c>
    </row>
    <row r="24" spans="1:13" ht="12.75">
      <c r="A24" s="4" t="s">
        <v>8</v>
      </c>
      <c r="B24" s="7">
        <f>IF(B12&gt;$M$16,1,0)</f>
        <v>1</v>
      </c>
      <c r="C24" s="7">
        <f>IF(C12&gt;$M$16,1,0)</f>
        <v>1</v>
      </c>
      <c r="D24" s="7">
        <f>IF(D12&gt;$M$16,1,0)</f>
        <v>1</v>
      </c>
      <c r="E24" s="7">
        <f>IF(E12&gt;$M$16,1,0)</f>
        <v>1</v>
      </c>
      <c r="F24" s="7">
        <f>IF(F12&gt;$M$16,1,0)</f>
        <v>1</v>
      </c>
      <c r="G24" s="7">
        <f>IF(G12&gt;$M$16,1,0)</f>
        <v>1</v>
      </c>
      <c r="H24" s="7">
        <f>IF(H12&gt;$M$16,1,0)</f>
        <v>1</v>
      </c>
      <c r="I24" s="7">
        <f>IF(I12&gt;$M$16,1,0)</f>
        <v>1</v>
      </c>
      <c r="J24" s="7">
        <f>IF(J12&gt;$M$16,1,0)</f>
        <v>1</v>
      </c>
      <c r="K24" s="7">
        <f>IF(K12&gt;$M$16,1,0)</f>
        <v>0</v>
      </c>
      <c r="L24" s="7">
        <f>IF(L12&gt;$M$16,1,0)</f>
        <v>0</v>
      </c>
      <c r="M24" s="7">
        <f>IF(M12&gt;$M$16,1,0)</f>
        <v>0</v>
      </c>
    </row>
    <row r="25" spans="1:13" ht="12.75">
      <c r="A25" s="4" t="s">
        <v>9</v>
      </c>
      <c r="B25" s="7">
        <f>IF(B13&gt;$M$16,1,0)</f>
        <v>1</v>
      </c>
      <c r="C25" s="7">
        <f>IF(C13&gt;$M$16,1,0)</f>
        <v>1</v>
      </c>
      <c r="D25" s="7">
        <f>IF(D13&gt;$M$16,1,0)</f>
        <v>1</v>
      </c>
      <c r="E25" s="7">
        <f>IF(E13&gt;$M$16,1,0)</f>
        <v>1</v>
      </c>
      <c r="F25" s="7">
        <f>IF(F13&gt;$M$16,1,0)</f>
        <v>1</v>
      </c>
      <c r="G25" s="7">
        <f>IF(G13&gt;$M$16,1,0)</f>
        <v>1</v>
      </c>
      <c r="H25" s="7">
        <f>IF(H13&gt;$M$16,1,0)</f>
        <v>1</v>
      </c>
      <c r="I25" s="7">
        <f>IF(I13&gt;$M$16,1,0)</f>
        <v>1</v>
      </c>
      <c r="J25" s="7">
        <f>IF(J13&gt;$M$16,1,0)</f>
        <v>1</v>
      </c>
      <c r="K25" s="7">
        <f>IF(K13&gt;$M$16,1,0)</f>
        <v>0</v>
      </c>
      <c r="L25" s="7">
        <f>IF(L13&gt;$M$16,1,0)</f>
        <v>0</v>
      </c>
      <c r="M25" s="7">
        <f>IF(M13&gt;$M$16,1,0)</f>
        <v>0</v>
      </c>
    </row>
    <row r="26" spans="1:13" ht="12.75">
      <c r="A26" s="4" t="s">
        <v>10</v>
      </c>
      <c r="B26" s="7">
        <f>IF(B14&gt;$M$16,1,0)</f>
        <v>1</v>
      </c>
      <c r="C26" s="7">
        <f>IF(C14&gt;$M$16,1,0)</f>
        <v>1</v>
      </c>
      <c r="D26" s="7">
        <f>IF(D14&gt;$M$16,1,0)</f>
        <v>1</v>
      </c>
      <c r="E26" s="7">
        <f>IF(E14&gt;$M$16,1,0)</f>
        <v>1</v>
      </c>
      <c r="F26" s="7">
        <f>IF(F14&gt;$M$16,1,0)</f>
        <v>1</v>
      </c>
      <c r="G26" s="7">
        <f>IF(G14&gt;$M$16,1,0)</f>
        <v>1</v>
      </c>
      <c r="H26" s="7">
        <f>IF(H14&gt;$M$16,1,0)</f>
        <v>1</v>
      </c>
      <c r="I26" s="7">
        <f>IF(I14&gt;$M$16,1,0)</f>
        <v>0</v>
      </c>
      <c r="J26" s="7">
        <f>IF(J14&gt;$M$16,1,0)</f>
        <v>0</v>
      </c>
      <c r="K26" s="7">
        <f>IF(K14&gt;$M$16,1,0)</f>
        <v>1</v>
      </c>
      <c r="L26" s="7">
        <f>IF(L14&gt;$M$16,1,0)</f>
        <v>0</v>
      </c>
      <c r="M26" s="7">
        <f>IF(M14&gt;$M$16,1,0)</f>
        <v>0</v>
      </c>
    </row>
    <row r="27" spans="1:13" ht="12.75">
      <c r="A27" s="4" t="s">
        <v>11</v>
      </c>
      <c r="B27" s="7">
        <f>IF(B15&gt;$M$16,1,0)</f>
        <v>1</v>
      </c>
      <c r="C27" s="7">
        <f>IF(C15&gt;$M$16,1,0)</f>
        <v>1</v>
      </c>
      <c r="D27" s="7">
        <f>IF(D15&gt;$M$16,1,0)</f>
        <v>1</v>
      </c>
      <c r="E27" s="7">
        <f>IF(E15&gt;$M$16,1,0)</f>
        <v>1</v>
      </c>
      <c r="F27" s="7">
        <f>IF(F15&gt;$M$16,1,0)</f>
        <v>1</v>
      </c>
      <c r="G27" s="7">
        <f>IF(G15&gt;$M$16,1,0)</f>
        <v>1</v>
      </c>
      <c r="H27" s="7">
        <f>IF(H15&gt;$M$16,1,0)</f>
        <v>1</v>
      </c>
      <c r="I27" s="7">
        <f>IF(I15&gt;$M$16,1,0)</f>
        <v>1</v>
      </c>
      <c r="J27" s="7">
        <f>IF(J15&gt;$M$16,1,0)</f>
        <v>0</v>
      </c>
      <c r="K27" s="7">
        <f>IF(K15&gt;$M$16,1,0)</f>
        <v>0</v>
      </c>
      <c r="L27" s="7">
        <f>IF(L15&gt;$M$16,1,0)</f>
        <v>0</v>
      </c>
      <c r="M27" s="7">
        <f>IF(M15&gt;$M$16,1,0)</f>
        <v>0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="2" customFormat="1" ht="12.75">
      <c r="A29" s="9" t="s">
        <v>14</v>
      </c>
    </row>
    <row r="30" spans="1:3" ht="12.75">
      <c r="A30" s="10" t="s">
        <v>15</v>
      </c>
      <c r="B30" s="11">
        <f>1/1250</f>
        <v>0.0008</v>
      </c>
      <c r="C30" s="1" t="s">
        <v>16</v>
      </c>
    </row>
    <row r="31" spans="1:3" ht="12.75">
      <c r="A31" s="10" t="s">
        <v>17</v>
      </c>
      <c r="B31" s="12">
        <v>5</v>
      </c>
      <c r="C31" s="1" t="s">
        <v>18</v>
      </c>
    </row>
    <row r="32" spans="1:3" ht="12.75">
      <c r="A32" s="10" t="s">
        <v>19</v>
      </c>
      <c r="B32" s="13">
        <v>4</v>
      </c>
      <c r="C32" s="1" t="s">
        <v>20</v>
      </c>
    </row>
    <row r="33" spans="1:14" ht="12.75">
      <c r="A33" s="10" t="s">
        <v>21</v>
      </c>
      <c r="B33" s="14">
        <v>0.1</v>
      </c>
      <c r="C33" s="1" t="s">
        <v>22</v>
      </c>
      <c r="N33" s="1" t="s">
        <v>23</v>
      </c>
    </row>
    <row r="34" spans="1:14" s="17" customFormat="1" ht="12.75">
      <c r="A34" s="15" t="s">
        <v>24</v>
      </c>
      <c r="B34" s="16">
        <f>B30</f>
        <v>0.0008</v>
      </c>
      <c r="C34" s="16">
        <f>B34/$B$31</f>
        <v>0.00016</v>
      </c>
      <c r="D34" s="16">
        <f>C34/$B$31</f>
        <v>3.2000000000000005E-05</v>
      </c>
      <c r="E34" s="16">
        <f>D34/$B$31</f>
        <v>6.400000000000001E-06</v>
      </c>
      <c r="F34" s="16">
        <f>E34/$B$31</f>
        <v>1.2800000000000002E-06</v>
      </c>
      <c r="G34" s="16">
        <f>F34/$B$31</f>
        <v>2.5600000000000007E-07</v>
      </c>
      <c r="H34" s="16">
        <f>G34/$B$31</f>
        <v>5.1200000000000015E-08</v>
      </c>
      <c r="I34" s="16">
        <f>H34/$B$31</f>
        <v>1.0240000000000003E-08</v>
      </c>
      <c r="J34" s="16">
        <f>I34/$B$31</f>
        <v>2.0480000000000004E-09</v>
      </c>
      <c r="K34" s="16">
        <f>J34/$B$31</f>
        <v>4.0960000000000006E-10</v>
      </c>
      <c r="L34" s="16">
        <f>K34/$B$31</f>
        <v>8.192000000000001E-11</v>
      </c>
      <c r="M34" s="17" t="s">
        <v>25</v>
      </c>
      <c r="N34" s="17" t="s">
        <v>26</v>
      </c>
    </row>
    <row r="35" spans="1:14" ht="12.75">
      <c r="A35" s="18" t="s">
        <v>27</v>
      </c>
      <c r="B35" s="5">
        <f>SUM(B20:B23)</f>
        <v>4</v>
      </c>
      <c r="C35" s="5">
        <f>SUM(C20:C23)</f>
        <v>4</v>
      </c>
      <c r="D35" s="5">
        <f>SUM(D20:D23)</f>
        <v>4</v>
      </c>
      <c r="E35" s="5">
        <f>SUM(E20:E23)</f>
        <v>4</v>
      </c>
      <c r="F35" s="5">
        <f>SUM(F20:F23)</f>
        <v>4</v>
      </c>
      <c r="G35" s="5">
        <f>SUM(G20:G23)</f>
        <v>4</v>
      </c>
      <c r="H35" s="5">
        <f>SUM(H20:H23)</f>
        <v>4</v>
      </c>
      <c r="I35" s="5">
        <f>SUM(I20:I23)</f>
        <v>4</v>
      </c>
      <c r="J35" s="5">
        <f>SUM(J20:J23)</f>
        <v>3</v>
      </c>
      <c r="K35" s="5">
        <f>SUM(K20:K23)</f>
        <v>0</v>
      </c>
      <c r="L35" s="5">
        <f>SUM(L20:L23)</f>
        <v>0</v>
      </c>
      <c r="M35" s="17" t="s">
        <v>25</v>
      </c>
      <c r="N35" s="1" t="s">
        <v>28</v>
      </c>
    </row>
    <row r="36" spans="1:14" ht="12.75">
      <c r="A36" s="18" t="s">
        <v>29</v>
      </c>
      <c r="B36" s="5">
        <f>$B$32-B35</f>
        <v>0</v>
      </c>
      <c r="C36" s="5">
        <f>$B$32-C35</f>
        <v>0</v>
      </c>
      <c r="D36" s="5">
        <f>$B$32-D35</f>
        <v>0</v>
      </c>
      <c r="E36" s="5">
        <f>$B$32-E35</f>
        <v>0</v>
      </c>
      <c r="F36" s="5">
        <f>$B$32-F35</f>
        <v>0</v>
      </c>
      <c r="G36" s="5">
        <f>$B$32-G35</f>
        <v>0</v>
      </c>
      <c r="H36" s="5">
        <f>$B$32-H35</f>
        <v>0</v>
      </c>
      <c r="I36" s="5">
        <f>$B$32-I35</f>
        <v>0</v>
      </c>
      <c r="J36" s="5">
        <f>$B$32-J35</f>
        <v>1</v>
      </c>
      <c r="K36" s="5">
        <f>$B$32-K35</f>
        <v>4</v>
      </c>
      <c r="L36" s="5">
        <f>$B$32-L35</f>
        <v>4</v>
      </c>
      <c r="M36" s="17" t="s">
        <v>25</v>
      </c>
      <c r="N36" s="1" t="s">
        <v>30</v>
      </c>
    </row>
    <row r="37" spans="1:13" ht="12.75">
      <c r="A37" s="10" t="s">
        <v>31</v>
      </c>
      <c r="B37" s="5">
        <f>B35+C37</f>
        <v>35</v>
      </c>
      <c r="C37" s="5">
        <f>C35+D37</f>
        <v>31</v>
      </c>
      <c r="D37" s="5">
        <f>D35+E37</f>
        <v>27</v>
      </c>
      <c r="E37" s="5">
        <f>E35+F37</f>
        <v>23</v>
      </c>
      <c r="F37" s="5">
        <f>F35+G37</f>
        <v>19</v>
      </c>
      <c r="G37" s="5">
        <f>G35+H37</f>
        <v>15</v>
      </c>
      <c r="H37" s="5">
        <f>H35+I37</f>
        <v>11</v>
      </c>
      <c r="I37" s="5">
        <f>I35+J37</f>
        <v>7</v>
      </c>
      <c r="J37" s="5">
        <f>J35+K37</f>
        <v>3</v>
      </c>
      <c r="K37" s="5">
        <f>K35+L37</f>
        <v>0</v>
      </c>
      <c r="L37" s="5">
        <f>L35</f>
        <v>0</v>
      </c>
      <c r="M37" s="17" t="s">
        <v>25</v>
      </c>
    </row>
    <row r="38" spans="1:13" ht="12.75">
      <c r="A38" s="10" t="s">
        <v>32</v>
      </c>
      <c r="B38" s="5">
        <f>B36</f>
        <v>0</v>
      </c>
      <c r="C38" s="5">
        <f>C36+B38</f>
        <v>0</v>
      </c>
      <c r="D38" s="5">
        <f>D36+C38</f>
        <v>0</v>
      </c>
      <c r="E38" s="5">
        <f>E36+D38</f>
        <v>0</v>
      </c>
      <c r="F38" s="5">
        <f>F36+E38</f>
        <v>0</v>
      </c>
      <c r="G38" s="5">
        <f>G36+F38</f>
        <v>0</v>
      </c>
      <c r="H38" s="5">
        <f>H36+G38</f>
        <v>0</v>
      </c>
      <c r="I38" s="5">
        <f>I36+H38</f>
        <v>0</v>
      </c>
      <c r="J38" s="5">
        <f>J36+I38</f>
        <v>1</v>
      </c>
      <c r="K38" s="5">
        <f>K36+J38</f>
        <v>5</v>
      </c>
      <c r="L38" s="5">
        <f>L36+K38</f>
        <v>9</v>
      </c>
      <c r="M38" s="17" t="s">
        <v>25</v>
      </c>
    </row>
    <row r="39" spans="1:14" ht="12.75">
      <c r="A39" s="10" t="s">
        <v>33</v>
      </c>
      <c r="B39" s="5">
        <f>B37/(B37+B38)</f>
        <v>1</v>
      </c>
      <c r="C39" s="5">
        <f>C37/(C37+C38)</f>
        <v>1</v>
      </c>
      <c r="D39" s="5">
        <f>D37/(D37+D38)</f>
        <v>1</v>
      </c>
      <c r="E39" s="5">
        <f>E37/(E37+E38)</f>
        <v>1</v>
      </c>
      <c r="F39" s="5">
        <f>F37/(F37+F38)</f>
        <v>1</v>
      </c>
      <c r="G39" s="5">
        <f>G37/(G37+G38)</f>
        <v>1</v>
      </c>
      <c r="H39" s="5">
        <f>H37/(H37+H38)</f>
        <v>1</v>
      </c>
      <c r="I39" s="5">
        <f>I37/(I37+I38)</f>
        <v>1</v>
      </c>
      <c r="J39" s="5">
        <f>J37/(J37+J38)</f>
        <v>0.75</v>
      </c>
      <c r="K39" s="5">
        <f>K37/(K37+K38)</f>
        <v>0</v>
      </c>
      <c r="L39" s="5">
        <f>L37/(L37+L38)</f>
        <v>0</v>
      </c>
      <c r="M39" s="17" t="s">
        <v>25</v>
      </c>
      <c r="N39" s="1" t="s">
        <v>34</v>
      </c>
    </row>
    <row r="40" spans="1:14" ht="12.75">
      <c r="A40" s="10" t="s">
        <v>35</v>
      </c>
      <c r="B40" s="5" t="e">
        <f>((B39-0.5)/(B39-C39))*LOG($B$31)</f>
        <v>#DIV/0!</v>
      </c>
      <c r="C40" s="5" t="e">
        <f>((C39-0.5)/(C39-D39))*LOG($B$31)</f>
        <v>#DIV/0!</v>
      </c>
      <c r="D40" s="5" t="e">
        <f>((D39-0.5)/(D39-E39))*LOG($B$31)</f>
        <v>#DIV/0!</v>
      </c>
      <c r="E40" s="5" t="e">
        <f>((E39-0.5)/(E39-F39))*LOG($B$31)</f>
        <v>#DIV/0!</v>
      </c>
      <c r="F40" s="5" t="e">
        <f>((F39-0.5)/(F39-G39))*LOG($B$31)</f>
        <v>#DIV/0!</v>
      </c>
      <c r="G40" s="5" t="e">
        <f>((G39-0.5)/(G39-H39))*LOG($B$31)</f>
        <v>#DIV/0!</v>
      </c>
      <c r="H40" s="5" t="e">
        <f>((H39-0.5)/(H39-I39))*LOG($B$31)</f>
        <v>#DIV/0!</v>
      </c>
      <c r="I40" s="5">
        <f>((I39-0.5)/(I39-J39))*LOG($B$31)</f>
        <v>1.3979400086720375</v>
      </c>
      <c r="J40" s="5">
        <f>((J39-0.5)/(J39-K39))*LOG($B$31)</f>
        <v>0.23299000144533957</v>
      </c>
      <c r="K40" s="5" t="e">
        <f>((K39-0.5)/(K39-L39))*LOG($B$31)</f>
        <v>#DIV/0!</v>
      </c>
      <c r="L40" s="5" t="e">
        <f>((L39-0.5)/(L39-M39))*LOG($B$31)</f>
        <v>#VALUE!</v>
      </c>
      <c r="M40" s="17" t="s">
        <v>25</v>
      </c>
      <c r="N40" s="1" t="s">
        <v>36</v>
      </c>
    </row>
    <row r="41" spans="1:14" s="20" customFormat="1" ht="12.75">
      <c r="A41" s="19" t="s">
        <v>37</v>
      </c>
      <c r="B41" s="20">
        <f>IF(B35&gt;=($B$32/2),IF(C35&lt;($B$32/2),10^(LOG(B34)-B40),""),"")</f>
      </c>
      <c r="C41" s="20">
        <f>IF(C35&gt;=($B$32/2),IF(D35&lt;($B$32/2),10^(LOG(C34)-C40),""),"")</f>
      </c>
      <c r="D41" s="20">
        <f>IF(D35&gt;=($B$32/2),IF(E35&lt;($B$32/2),10^(LOG(D34)-D40),""),"")</f>
      </c>
      <c r="E41" s="20">
        <f>IF(E35&gt;=($B$32/2),IF(F35&lt;($B$32/2),10^(LOG(E34)-E40),""),"")</f>
      </c>
      <c r="F41" s="20">
        <f>IF(F35&gt;=($B$32/2),IF(G35&lt;($B$32/2),10^(LOG(F34)-F40),""),"")</f>
      </c>
      <c r="G41" s="20">
        <f>IF(G35&gt;=($B$32/2),IF(H35&lt;($B$32/2),10^(LOG(G34)-G40),""),"")</f>
      </c>
      <c r="H41" s="20">
        <f>IF(H35&gt;=($B$32/2),IF(I35&lt;($B$32/2),10^(LOG(H34)-H40),""),"")</f>
      </c>
      <c r="I41" s="20">
        <f>IF(I35&gt;=($B$32/2),IF(J35&lt;($B$32/2),10^(LOG(I34)-I40),""),"")</f>
      </c>
      <c r="J41" s="20">
        <f>IF(J35&gt;=($B$32/2),IF(K35&lt;($B$32/2),10^(LOG(J34)-J40),""),"")</f>
        <v>1.1976776655719933E-09</v>
      </c>
      <c r="K41" s="20">
        <f>IF(K35&gt;=($B$32/2),IF(L35&lt;($B$32/2),10^(LOG(K34)-K40),""),"")</f>
      </c>
      <c r="L41" s="20">
        <f>IF(L35&gt;=($B$32/2),IF(M35&lt;($B$32/2),10^(LOG(L34)-L40),""),"")</f>
      </c>
      <c r="M41" s="20" t="s">
        <v>25</v>
      </c>
      <c r="N41" s="20" t="s">
        <v>38</v>
      </c>
    </row>
    <row r="42" spans="1:14" s="21" customFormat="1" ht="12.75">
      <c r="A42" s="19" t="s">
        <v>39</v>
      </c>
      <c r="B42" s="21">
        <f>IF(ISNUMBER(B41),1/(B41*$B$33),"")</f>
      </c>
      <c r="C42" s="21">
        <f>IF(ISNUMBER(C41),1/(C41*$B$33),"")</f>
      </c>
      <c r="D42" s="21">
        <f>IF(ISNUMBER(D41),1/(D41*$B$33),"")</f>
      </c>
      <c r="E42" s="21">
        <f>IF(ISNUMBER(E41),1/(E41*$B$33),"")</f>
      </c>
      <c r="F42" s="21">
        <f>IF(ISNUMBER(F41),1/(F41*$B$33),"")</f>
      </c>
      <c r="G42" s="21">
        <f>IF(ISNUMBER(G41),1/(G41*$B$33),"")</f>
      </c>
      <c r="H42" s="21">
        <f>IF(ISNUMBER(H41),1/(H41*$B$33),"")</f>
      </c>
      <c r="I42" s="21">
        <f>IF(ISNUMBER(I41),1/(I41*$B$33),"")</f>
      </c>
      <c r="J42" s="21">
        <f>IF(ISNUMBER(J41),1/(J41*$B$33),"")</f>
        <v>8349491927.132286</v>
      </c>
      <c r="K42" s="21">
        <f>IF(ISNUMBER(K41),1/(K41*$B$33),"")</f>
      </c>
      <c r="L42" s="21">
        <f>IF(ISNUMBER(L41),1/(L41*$B$33),"")</f>
      </c>
      <c r="M42" s="22" t="s">
        <v>25</v>
      </c>
      <c r="N42" s="21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7" sqref="O7"/>
    </sheetView>
  </sheetViews>
  <sheetFormatPr defaultColWidth="9.140625" defaultRowHeight="12.75"/>
  <cols>
    <col min="1" max="1" width="26.00390625" style="1" customWidth="1"/>
    <col min="2" max="16384" width="8.710937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5"/>
    <row r="4" s="2" customFormat="1" ht="15">
      <c r="A4" s="2" t="s">
        <v>41</v>
      </c>
    </row>
    <row r="5" ht="15"/>
    <row r="6" s="2" customFormat="1" ht="15">
      <c r="A6" s="2" t="s">
        <v>3</v>
      </c>
    </row>
    <row r="7" spans="2:13" s="3" customFormat="1" ht="12.7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</row>
    <row r="8" spans="1:13" ht="12.75">
      <c r="A8" s="4" t="s">
        <v>4</v>
      </c>
      <c r="B8" s="5">
        <v>2.897</v>
      </c>
      <c r="C8" s="5">
        <v>2.632</v>
      </c>
      <c r="D8" s="5">
        <v>2.619</v>
      </c>
      <c r="E8" s="7" t="s">
        <v>42</v>
      </c>
      <c r="F8" s="5">
        <v>2.557</v>
      </c>
      <c r="G8" s="5">
        <v>2.639</v>
      </c>
      <c r="H8" s="5">
        <v>2.453</v>
      </c>
      <c r="I8" s="5">
        <v>2.368</v>
      </c>
      <c r="J8" s="5">
        <v>0.248</v>
      </c>
      <c r="K8" s="5">
        <v>0.263</v>
      </c>
      <c r="L8" s="5">
        <v>0.259</v>
      </c>
      <c r="M8" s="5">
        <v>0.17900000000000002</v>
      </c>
    </row>
    <row r="9" spans="1:13" ht="12.75">
      <c r="A9" s="4" t="s">
        <v>5</v>
      </c>
      <c r="B9" s="5">
        <v>2.758</v>
      </c>
      <c r="C9" s="5">
        <v>2.609</v>
      </c>
      <c r="D9" s="5">
        <v>2.634</v>
      </c>
      <c r="E9" s="7" t="s">
        <v>42</v>
      </c>
      <c r="F9" s="5">
        <v>2.758</v>
      </c>
      <c r="G9" s="5">
        <v>2.686</v>
      </c>
      <c r="H9" s="5">
        <v>2.59</v>
      </c>
      <c r="I9" s="5">
        <v>2.268</v>
      </c>
      <c r="J9" s="5">
        <v>1.632</v>
      </c>
      <c r="K9" s="5">
        <v>0.253</v>
      </c>
      <c r="L9" s="5">
        <v>0.261</v>
      </c>
      <c r="M9" s="5">
        <v>0.23600000000000002</v>
      </c>
    </row>
    <row r="10" spans="1:13" ht="12.75">
      <c r="A10" s="4" t="s">
        <v>6</v>
      </c>
      <c r="B10" s="5">
        <v>2.276</v>
      </c>
      <c r="C10" s="5">
        <v>2.677</v>
      </c>
      <c r="D10" s="5">
        <v>2.736</v>
      </c>
      <c r="E10" s="5">
        <v>2.741</v>
      </c>
      <c r="F10" s="5">
        <v>2.758</v>
      </c>
      <c r="G10" s="5">
        <v>2.667</v>
      </c>
      <c r="H10" s="5">
        <v>2.659</v>
      </c>
      <c r="I10" s="5">
        <v>2.498</v>
      </c>
      <c r="J10" s="5">
        <v>0.9380000000000001</v>
      </c>
      <c r="K10" s="5">
        <v>0.259</v>
      </c>
      <c r="L10" s="5">
        <v>0.254</v>
      </c>
      <c r="M10" s="5">
        <v>0.23900000000000002</v>
      </c>
    </row>
    <row r="11" spans="1:13" ht="12.75">
      <c r="A11" s="4" t="s">
        <v>7</v>
      </c>
      <c r="B11" s="5">
        <v>2.649</v>
      </c>
      <c r="C11" s="5">
        <v>2.577</v>
      </c>
      <c r="D11" s="5">
        <v>2.712</v>
      </c>
      <c r="E11" s="5">
        <v>2.657</v>
      </c>
      <c r="F11" s="5">
        <v>2.786</v>
      </c>
      <c r="G11" s="5">
        <v>2.698</v>
      </c>
      <c r="H11" s="5">
        <v>2.721</v>
      </c>
      <c r="I11" s="5">
        <v>2.398</v>
      </c>
      <c r="J11" s="5">
        <v>1.536</v>
      </c>
      <c r="K11" s="5">
        <v>0.24300000000000002</v>
      </c>
      <c r="L11" s="5">
        <v>0.249</v>
      </c>
      <c r="M11" s="5">
        <v>0.219</v>
      </c>
    </row>
    <row r="12" spans="1:13" ht="12.75">
      <c r="A12" s="4" t="s">
        <v>8</v>
      </c>
      <c r="B12" s="5">
        <v>2.886</v>
      </c>
      <c r="C12" s="5">
        <v>2.619</v>
      </c>
      <c r="D12" s="5">
        <v>2.631</v>
      </c>
      <c r="E12" s="5">
        <v>2.618</v>
      </c>
      <c r="F12" s="5">
        <v>2.651</v>
      </c>
      <c r="G12" s="5">
        <v>2.53</v>
      </c>
      <c r="H12" s="5">
        <v>2.429</v>
      </c>
      <c r="I12" s="5">
        <v>2.344</v>
      </c>
      <c r="J12" s="5">
        <v>1.907</v>
      </c>
      <c r="K12" s="5">
        <v>0.245</v>
      </c>
      <c r="L12" s="5">
        <v>0.255</v>
      </c>
      <c r="M12" s="5">
        <v>0.217</v>
      </c>
    </row>
    <row r="13" spans="1:13" ht="12.75">
      <c r="A13" s="4" t="s">
        <v>9</v>
      </c>
      <c r="B13" s="5">
        <v>2.714</v>
      </c>
      <c r="C13" s="5">
        <v>2.696</v>
      </c>
      <c r="D13" s="5">
        <v>2.66</v>
      </c>
      <c r="E13" s="5">
        <v>2.728</v>
      </c>
      <c r="F13" s="5">
        <v>2.672</v>
      </c>
      <c r="G13" s="5">
        <v>2.695</v>
      </c>
      <c r="H13" s="5">
        <v>2.607</v>
      </c>
      <c r="I13" s="5">
        <v>2.001</v>
      </c>
      <c r="J13" s="5">
        <v>1.178</v>
      </c>
      <c r="K13" s="5">
        <v>0.247</v>
      </c>
      <c r="L13" s="5">
        <v>0.25</v>
      </c>
      <c r="M13" s="5">
        <v>0.202</v>
      </c>
    </row>
    <row r="14" spans="1:13" ht="12.75">
      <c r="A14" s="4" t="s">
        <v>10</v>
      </c>
      <c r="B14" s="5">
        <v>2.385</v>
      </c>
      <c r="C14" s="5">
        <v>2.459</v>
      </c>
      <c r="D14" s="5">
        <v>2.614</v>
      </c>
      <c r="E14" s="5">
        <v>2.769</v>
      </c>
      <c r="F14" s="5">
        <v>2.657</v>
      </c>
      <c r="G14" s="5">
        <v>2.576</v>
      </c>
      <c r="H14" s="5">
        <v>2.646</v>
      </c>
      <c r="I14" s="5">
        <v>0.223</v>
      </c>
      <c r="J14" s="5">
        <v>0.227</v>
      </c>
      <c r="K14" s="5">
        <v>0.5990000000000001</v>
      </c>
      <c r="L14" s="5">
        <v>0.24400000000000002</v>
      </c>
      <c r="M14" s="5">
        <v>0.232</v>
      </c>
    </row>
    <row r="15" spans="1:13" ht="12.75">
      <c r="A15" s="4" t="s">
        <v>11</v>
      </c>
      <c r="B15" s="5">
        <v>2.89</v>
      </c>
      <c r="C15" s="5">
        <v>2.493</v>
      </c>
      <c r="D15" s="5">
        <v>2.634</v>
      </c>
      <c r="E15" s="5">
        <v>2.519</v>
      </c>
      <c r="F15" s="5">
        <v>2.34</v>
      </c>
      <c r="G15" s="5">
        <v>1.887</v>
      </c>
      <c r="H15" s="5">
        <v>1.352</v>
      </c>
      <c r="I15" s="5">
        <v>0.3420000000000001</v>
      </c>
      <c r="J15" s="5">
        <v>0.203</v>
      </c>
      <c r="K15" s="5">
        <v>0.20800000000000002</v>
      </c>
      <c r="L15" s="5">
        <v>0.217</v>
      </c>
      <c r="M15" s="5">
        <v>0.187</v>
      </c>
    </row>
    <row r="16" spans="1:13" s="2" customFormat="1" ht="12.75">
      <c r="A16" s="2" t="s">
        <v>12</v>
      </c>
      <c r="M16" s="6">
        <f>AVERAGE(M8:M15)+3*STDEV(M8:M15)</f>
        <v>0.281575891532429</v>
      </c>
    </row>
    <row r="18" s="2" customFormat="1" ht="12.75">
      <c r="A18" s="2" t="s">
        <v>13</v>
      </c>
    </row>
    <row r="19" spans="2:13" s="3" customFormat="1" ht="12.75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</row>
    <row r="20" spans="1:13" ht="12.75">
      <c r="A20" s="4" t="s">
        <v>4</v>
      </c>
      <c r="B20" s="7">
        <f>IF(B8&gt;$M$16,1,0)</f>
        <v>1</v>
      </c>
      <c r="C20" s="7">
        <f>IF(C8&gt;$M$16,1,0)</f>
        <v>1</v>
      </c>
      <c r="D20" s="7">
        <f>IF(D8&gt;$M$16,1,0)</f>
        <v>1</v>
      </c>
      <c r="E20" s="7">
        <f>IF(E8&gt;$M$16,1,0)</f>
        <v>1</v>
      </c>
      <c r="F20" s="7">
        <f>IF(F8&gt;$M$16,1,0)</f>
        <v>1</v>
      </c>
      <c r="G20" s="7">
        <f>IF(G8&gt;$M$16,1,0)</f>
        <v>1</v>
      </c>
      <c r="H20" s="7">
        <f>IF(H8&gt;$M$16,1,0)</f>
        <v>1</v>
      </c>
      <c r="I20" s="7">
        <f>IF(I8&gt;$M$16,1,0)</f>
        <v>1</v>
      </c>
      <c r="J20" s="7">
        <f>IF(J8&gt;$M$16,1,0)</f>
        <v>0</v>
      </c>
      <c r="K20" s="7">
        <f>IF(K8&gt;$M$16,1,0)</f>
        <v>0</v>
      </c>
      <c r="L20" s="7">
        <f>IF(L8&gt;$M$16,1,0)</f>
        <v>0</v>
      </c>
      <c r="M20" s="7">
        <f>IF(M8&gt;$M$16,1,0)</f>
        <v>0</v>
      </c>
    </row>
    <row r="21" spans="1:13" ht="12.75">
      <c r="A21" s="4" t="s">
        <v>5</v>
      </c>
      <c r="B21" s="7">
        <f>IF(B9&gt;$M$16,1,0)</f>
        <v>1</v>
      </c>
      <c r="C21" s="7">
        <f>IF(C9&gt;$M$16,1,0)</f>
        <v>1</v>
      </c>
      <c r="D21" s="7">
        <f>IF(D9&gt;$M$16,1,0)</f>
        <v>1</v>
      </c>
      <c r="E21" s="7">
        <f>IF(E9&gt;$M$16,1,0)</f>
        <v>1</v>
      </c>
      <c r="F21" s="7">
        <f>IF(F9&gt;$M$16,1,0)</f>
        <v>1</v>
      </c>
      <c r="G21" s="7">
        <f>IF(G9&gt;$M$16,1,0)</f>
        <v>1</v>
      </c>
      <c r="H21" s="7">
        <f>IF(H9&gt;$M$16,1,0)</f>
        <v>1</v>
      </c>
      <c r="I21" s="7">
        <f>IF(I9&gt;$M$16,1,0)</f>
        <v>1</v>
      </c>
      <c r="J21" s="7">
        <f>IF(J9&gt;$M$16,1,0)</f>
        <v>1</v>
      </c>
      <c r="K21" s="7">
        <f>IF(K9&gt;$M$16,1,0)</f>
        <v>0</v>
      </c>
      <c r="L21" s="7">
        <f>IF(L9&gt;$M$16,1,0)</f>
        <v>0</v>
      </c>
      <c r="M21" s="7">
        <f>IF(M9&gt;$M$16,1,0)</f>
        <v>0</v>
      </c>
    </row>
    <row r="22" spans="1:13" ht="12.75">
      <c r="A22" s="4" t="s">
        <v>6</v>
      </c>
      <c r="B22" s="7">
        <f>IF(B10&gt;$M$16,1,0)</f>
        <v>1</v>
      </c>
      <c r="C22" s="7">
        <f>IF(C10&gt;$M$16,1,0)</f>
        <v>1</v>
      </c>
      <c r="D22" s="7">
        <f>IF(D10&gt;$M$16,1,0)</f>
        <v>1</v>
      </c>
      <c r="E22" s="7">
        <f>IF(E10&gt;$M$16,1,0)</f>
        <v>1</v>
      </c>
      <c r="F22" s="7">
        <f>IF(F10&gt;$M$16,1,0)</f>
        <v>1</v>
      </c>
      <c r="G22" s="7">
        <f>IF(G10&gt;$M$16,1,0)</f>
        <v>1</v>
      </c>
      <c r="H22" s="7">
        <f>IF(H10&gt;$M$16,1,0)</f>
        <v>1</v>
      </c>
      <c r="I22" s="7">
        <f>IF(I10&gt;$M$16,1,0)</f>
        <v>1</v>
      </c>
      <c r="J22" s="7">
        <f>IF(J10&gt;$M$16,1,0)</f>
        <v>1</v>
      </c>
      <c r="K22" s="7">
        <f>IF(K10&gt;$M$16,1,0)</f>
        <v>0</v>
      </c>
      <c r="L22" s="7">
        <f>IF(L10&gt;$M$16,1,0)</f>
        <v>0</v>
      </c>
      <c r="M22" s="7">
        <f>IF(M10&gt;$M$16,1,0)</f>
        <v>0</v>
      </c>
    </row>
    <row r="23" spans="1:13" ht="12.75">
      <c r="A23" s="4" t="s">
        <v>7</v>
      </c>
      <c r="B23" s="7">
        <f>IF(B11&gt;$M$16,1,0)</f>
        <v>1</v>
      </c>
      <c r="C23" s="7">
        <f>IF(C11&gt;$M$16,1,0)</f>
        <v>1</v>
      </c>
      <c r="D23" s="7">
        <f>IF(D11&gt;$M$16,1,0)</f>
        <v>1</v>
      </c>
      <c r="E23" s="7">
        <f>IF(E11&gt;$M$16,1,0)</f>
        <v>1</v>
      </c>
      <c r="F23" s="7">
        <f>IF(F11&gt;$M$16,1,0)</f>
        <v>1</v>
      </c>
      <c r="G23" s="7">
        <f>IF(G11&gt;$M$16,1,0)</f>
        <v>1</v>
      </c>
      <c r="H23" s="7">
        <f>IF(H11&gt;$M$16,1,0)</f>
        <v>1</v>
      </c>
      <c r="I23" s="7">
        <f>IF(I11&gt;$M$16,1,0)</f>
        <v>1</v>
      </c>
      <c r="J23" s="7">
        <f>IF(J11&gt;$M$16,1,0)</f>
        <v>1</v>
      </c>
      <c r="K23" s="7">
        <f>IF(K11&gt;$M$16,1,0)</f>
        <v>0</v>
      </c>
      <c r="L23" s="7">
        <f>IF(L11&gt;$M$16,1,0)</f>
        <v>0</v>
      </c>
      <c r="M23" s="7">
        <f>IF(M11&gt;$M$16,1,0)</f>
        <v>0</v>
      </c>
    </row>
    <row r="24" spans="1:13" ht="12.75">
      <c r="A24" s="4" t="s">
        <v>8</v>
      </c>
      <c r="B24" s="7">
        <f>IF(B12&gt;$M$16,1,0)</f>
        <v>1</v>
      </c>
      <c r="C24" s="7">
        <f>IF(C12&gt;$M$16,1,0)</f>
        <v>1</v>
      </c>
      <c r="D24" s="7">
        <f>IF(D12&gt;$M$16,1,0)</f>
        <v>1</v>
      </c>
      <c r="E24" s="7">
        <f>IF(E12&gt;$M$16,1,0)</f>
        <v>1</v>
      </c>
      <c r="F24" s="7">
        <f>IF(F12&gt;$M$16,1,0)</f>
        <v>1</v>
      </c>
      <c r="G24" s="7">
        <f>IF(G12&gt;$M$16,1,0)</f>
        <v>1</v>
      </c>
      <c r="H24" s="7">
        <f>IF(H12&gt;$M$16,1,0)</f>
        <v>1</v>
      </c>
      <c r="I24" s="7">
        <f>IF(I12&gt;$M$16,1,0)</f>
        <v>1</v>
      </c>
      <c r="J24" s="7">
        <f>IF(J12&gt;$M$16,1,0)</f>
        <v>1</v>
      </c>
      <c r="K24" s="7">
        <f>IF(K12&gt;$M$16,1,0)</f>
        <v>0</v>
      </c>
      <c r="L24" s="7">
        <f>IF(L12&gt;$M$16,1,0)</f>
        <v>0</v>
      </c>
      <c r="M24" s="7">
        <f>IF(M12&gt;$M$16,1,0)</f>
        <v>0</v>
      </c>
    </row>
    <row r="25" spans="1:13" ht="12.75">
      <c r="A25" s="4" t="s">
        <v>9</v>
      </c>
      <c r="B25" s="7">
        <f>IF(B13&gt;$M$16,1,0)</f>
        <v>1</v>
      </c>
      <c r="C25" s="7">
        <f>IF(C13&gt;$M$16,1,0)</f>
        <v>1</v>
      </c>
      <c r="D25" s="7">
        <f>IF(D13&gt;$M$16,1,0)</f>
        <v>1</v>
      </c>
      <c r="E25" s="7">
        <f>IF(E13&gt;$M$16,1,0)</f>
        <v>1</v>
      </c>
      <c r="F25" s="7">
        <f>IF(F13&gt;$M$16,1,0)</f>
        <v>1</v>
      </c>
      <c r="G25" s="7">
        <f>IF(G13&gt;$M$16,1,0)</f>
        <v>1</v>
      </c>
      <c r="H25" s="7">
        <f>IF(H13&gt;$M$16,1,0)</f>
        <v>1</v>
      </c>
      <c r="I25" s="7">
        <f>IF(I13&gt;$M$16,1,0)</f>
        <v>1</v>
      </c>
      <c r="J25" s="7">
        <f>IF(J13&gt;$M$16,1,0)</f>
        <v>1</v>
      </c>
      <c r="K25" s="7">
        <f>IF(K13&gt;$M$16,1,0)</f>
        <v>0</v>
      </c>
      <c r="L25" s="7">
        <f>IF(L13&gt;$M$16,1,0)</f>
        <v>0</v>
      </c>
      <c r="M25" s="7">
        <f>IF(M13&gt;$M$16,1,0)</f>
        <v>0</v>
      </c>
    </row>
    <row r="26" spans="1:13" ht="12.75">
      <c r="A26" s="4" t="s">
        <v>10</v>
      </c>
      <c r="B26" s="7">
        <f>IF(B14&gt;$M$16,1,0)</f>
        <v>1</v>
      </c>
      <c r="C26" s="7">
        <f>IF(C14&gt;$M$16,1,0)</f>
        <v>1</v>
      </c>
      <c r="D26" s="7">
        <f>IF(D14&gt;$M$16,1,0)</f>
        <v>1</v>
      </c>
      <c r="E26" s="7">
        <f>IF(E14&gt;$M$16,1,0)</f>
        <v>1</v>
      </c>
      <c r="F26" s="7">
        <f>IF(F14&gt;$M$16,1,0)</f>
        <v>1</v>
      </c>
      <c r="G26" s="7">
        <f>IF(G14&gt;$M$16,1,0)</f>
        <v>1</v>
      </c>
      <c r="H26" s="7">
        <f>IF(H14&gt;$M$16,1,0)</f>
        <v>1</v>
      </c>
      <c r="I26" s="7">
        <f>IF(I14&gt;$M$16,1,0)</f>
        <v>0</v>
      </c>
      <c r="J26" s="7">
        <f>IF(J14&gt;$M$16,1,0)</f>
        <v>0</v>
      </c>
      <c r="K26" s="7">
        <f>IF(K14&gt;$M$16,1,0)</f>
        <v>1</v>
      </c>
      <c r="L26" s="7">
        <f>IF(L14&gt;$M$16,1,0)</f>
        <v>0</v>
      </c>
      <c r="M26" s="7">
        <f>IF(M14&gt;$M$16,1,0)</f>
        <v>0</v>
      </c>
    </row>
    <row r="27" spans="1:13" ht="12.75">
      <c r="A27" s="4" t="s">
        <v>11</v>
      </c>
      <c r="B27" s="7">
        <f>IF(B15&gt;$M$16,1,0)</f>
        <v>1</v>
      </c>
      <c r="C27" s="7">
        <f>IF(C15&gt;$M$16,1,0)</f>
        <v>1</v>
      </c>
      <c r="D27" s="7">
        <f>IF(D15&gt;$M$16,1,0)</f>
        <v>1</v>
      </c>
      <c r="E27" s="7">
        <f>IF(E15&gt;$M$16,1,0)</f>
        <v>1</v>
      </c>
      <c r="F27" s="7">
        <f>IF(F15&gt;$M$16,1,0)</f>
        <v>1</v>
      </c>
      <c r="G27" s="7">
        <f>IF(G15&gt;$M$16,1,0)</f>
        <v>1</v>
      </c>
      <c r="H27" s="7">
        <f>IF(H15&gt;$M$16,1,0)</f>
        <v>1</v>
      </c>
      <c r="I27" s="7">
        <f>IF(I15&gt;$M$16,1,0)</f>
        <v>1</v>
      </c>
      <c r="J27" s="7">
        <f>IF(J15&gt;$M$16,1,0)</f>
        <v>0</v>
      </c>
      <c r="K27" s="7">
        <f>IF(K15&gt;$M$16,1,0)</f>
        <v>0</v>
      </c>
      <c r="L27" s="7">
        <f>IF(L15&gt;$M$16,1,0)</f>
        <v>0</v>
      </c>
      <c r="M27" s="7">
        <f>IF(M15&gt;$M$16,1,0)</f>
        <v>0</v>
      </c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="2" customFormat="1" ht="12.75">
      <c r="A29" s="9" t="s">
        <v>14</v>
      </c>
    </row>
    <row r="30" spans="1:3" ht="12.75">
      <c r="A30" s="10" t="s">
        <v>15</v>
      </c>
      <c r="B30" s="11">
        <f>1/1250</f>
        <v>0.0008</v>
      </c>
      <c r="C30" s="1" t="s">
        <v>16</v>
      </c>
    </row>
    <row r="31" spans="1:3" ht="12.75">
      <c r="A31" s="10" t="s">
        <v>17</v>
      </c>
      <c r="B31" s="12">
        <v>5</v>
      </c>
      <c r="C31" s="1" t="s">
        <v>18</v>
      </c>
    </row>
    <row r="32" spans="1:14" ht="12.75">
      <c r="A32" s="10" t="s">
        <v>21</v>
      </c>
      <c r="B32" s="14">
        <v>0.1</v>
      </c>
      <c r="C32" s="1" t="s">
        <v>22</v>
      </c>
      <c r="N32" s="1" t="s">
        <v>23</v>
      </c>
    </row>
    <row r="33" spans="1:14" s="17" customFormat="1" ht="12.75">
      <c r="A33" s="15" t="s">
        <v>24</v>
      </c>
      <c r="B33" s="16">
        <f>B30</f>
        <v>0.0008</v>
      </c>
      <c r="C33" s="16">
        <f>B33/$B$31</f>
        <v>0.00016</v>
      </c>
      <c r="D33" s="16">
        <f>C33/$B$31</f>
        <v>3.2000000000000005E-05</v>
      </c>
      <c r="E33" s="16">
        <f>D33/$B$31</f>
        <v>6.400000000000001E-06</v>
      </c>
      <c r="F33" s="16">
        <f>E33/$B$31</f>
        <v>1.2800000000000002E-06</v>
      </c>
      <c r="G33" s="16">
        <f>F33/$B$31</f>
        <v>2.5600000000000007E-07</v>
      </c>
      <c r="H33" s="16">
        <f>G33/$B$31</f>
        <v>5.1200000000000015E-08</v>
      </c>
      <c r="I33" s="16">
        <f>H33/$B$31</f>
        <v>1.0240000000000003E-08</v>
      </c>
      <c r="J33" s="16">
        <f>I33/$B$31</f>
        <v>2.0480000000000004E-09</v>
      </c>
      <c r="K33" s="16">
        <f>J33/$B$31</f>
        <v>4.0960000000000006E-10</v>
      </c>
      <c r="L33" s="16">
        <f>K33/$B$31</f>
        <v>8.192000000000001E-11</v>
      </c>
      <c r="M33" s="17" t="s">
        <v>25</v>
      </c>
      <c r="N33" s="17" t="s">
        <v>26</v>
      </c>
    </row>
    <row r="34" spans="1:13" s="17" customFormat="1" ht="12.75">
      <c r="A34" s="15" t="s">
        <v>43</v>
      </c>
      <c r="B34" s="16">
        <f>LOG(B33,10)</f>
        <v>-3.096910013008056</v>
      </c>
      <c r="C34" s="16">
        <f>LOG(C33,10)</f>
        <v>-3.795880017344075</v>
      </c>
      <c r="D34" s="16">
        <f>LOG(D33,10)</f>
        <v>-4.494850021680093</v>
      </c>
      <c r="E34" s="16">
        <f>LOG(E33,10)</f>
        <v>-5.1938200260161125</v>
      </c>
      <c r="F34" s="16">
        <f>LOG(F33,10)</f>
        <v>-5.892790030352131</v>
      </c>
      <c r="G34" s="16">
        <f>LOG(G33,10)</f>
        <v>-6.59176003468815</v>
      </c>
      <c r="H34" s="16">
        <f>LOG(H33,10)</f>
        <v>-7.290730039024169</v>
      </c>
      <c r="I34" s="16">
        <f>LOG(I33,10)</f>
        <v>-7.9897000433601875</v>
      </c>
      <c r="J34" s="16">
        <f>LOG(J33,10)</f>
        <v>-8.688670047696206</v>
      </c>
      <c r="K34" s="16">
        <f>LOG(K33,10)</f>
        <v>-9.387640052032225</v>
      </c>
      <c r="L34" s="16">
        <f>LOG(L33,10)</f>
        <v>-10.086610056368242</v>
      </c>
      <c r="M34" s="17" t="s">
        <v>25</v>
      </c>
    </row>
    <row r="35" spans="1:14" s="17" customFormat="1" ht="12.75">
      <c r="A35" s="15" t="s">
        <v>19</v>
      </c>
      <c r="B35" s="23">
        <f>COUNT(B20:B23)</f>
        <v>4</v>
      </c>
      <c r="C35" s="23">
        <f>COUNT(C20:C23)</f>
        <v>4</v>
      </c>
      <c r="D35" s="23">
        <f>COUNT(D20:D23)</f>
        <v>4</v>
      </c>
      <c r="E35" s="23">
        <f>COUNT(E20:E23)</f>
        <v>4</v>
      </c>
      <c r="F35" s="23">
        <f>COUNT(F20:F23)</f>
        <v>4</v>
      </c>
      <c r="G35" s="23">
        <f>COUNT(G20:G23)</f>
        <v>4</v>
      </c>
      <c r="H35" s="23">
        <f>COUNT(H20:H23)</f>
        <v>4</v>
      </c>
      <c r="I35" s="23">
        <f>COUNT(I20:I23)</f>
        <v>4</v>
      </c>
      <c r="J35" s="23">
        <f>COUNT(J20:J23)</f>
        <v>4</v>
      </c>
      <c r="K35" s="23">
        <f>COUNT(K20:K23)</f>
        <v>4</v>
      </c>
      <c r="L35" s="23">
        <f>COUNT(L20:L23)</f>
        <v>4</v>
      </c>
      <c r="M35" s="17" t="s">
        <v>25</v>
      </c>
      <c r="N35" s="17" t="s">
        <v>44</v>
      </c>
    </row>
    <row r="36" spans="1:14" ht="12.75">
      <c r="A36" s="18" t="s">
        <v>27</v>
      </c>
      <c r="B36" s="5">
        <f>SUM(B20:B23)</f>
        <v>4</v>
      </c>
      <c r="C36" s="5">
        <f>SUM(C20:C23)</f>
        <v>4</v>
      </c>
      <c r="D36" s="5">
        <f>SUM(D20:D23)</f>
        <v>4</v>
      </c>
      <c r="E36" s="5">
        <f>SUM(E20:E23)</f>
        <v>4</v>
      </c>
      <c r="F36" s="5">
        <f>SUM(F20:F23)</f>
        <v>4</v>
      </c>
      <c r="G36" s="5">
        <f>SUM(G20:G23)</f>
        <v>4</v>
      </c>
      <c r="H36" s="5">
        <f>SUM(H20:H23)</f>
        <v>4</v>
      </c>
      <c r="I36" s="5">
        <f>SUM(I20:I23)</f>
        <v>4</v>
      </c>
      <c r="J36" s="5">
        <f>SUM(J20:J23)</f>
        <v>3</v>
      </c>
      <c r="K36" s="5">
        <f>SUM(K20:K23)</f>
        <v>0</v>
      </c>
      <c r="L36" s="5">
        <f>SUM(L20:L23)</f>
        <v>0</v>
      </c>
      <c r="M36" s="17" t="s">
        <v>25</v>
      </c>
      <c r="N36" s="1" t="s">
        <v>28</v>
      </c>
    </row>
    <row r="37" spans="1:14" ht="12.75">
      <c r="A37" s="18" t="s">
        <v>33</v>
      </c>
      <c r="B37" s="5">
        <f>B36/B35</f>
        <v>1</v>
      </c>
      <c r="C37" s="5">
        <f>C36/C35</f>
        <v>1</v>
      </c>
      <c r="D37" s="5">
        <f>D36/D35</f>
        <v>1</v>
      </c>
      <c r="E37" s="5">
        <f>E36/E35</f>
        <v>1</v>
      </c>
      <c r="F37" s="5">
        <f>F36/F35</f>
        <v>1</v>
      </c>
      <c r="G37" s="5">
        <f>G36/G35</f>
        <v>1</v>
      </c>
      <c r="H37" s="5">
        <f>H36/H35</f>
        <v>1</v>
      </c>
      <c r="I37" s="5">
        <f>I36/I35</f>
        <v>1</v>
      </c>
      <c r="J37" s="5">
        <f>J36/J35</f>
        <v>0.75</v>
      </c>
      <c r="K37" s="5">
        <f>K36/K35</f>
        <v>0</v>
      </c>
      <c r="L37" s="5">
        <f>L36/L35</f>
        <v>0</v>
      </c>
      <c r="M37" s="17" t="s">
        <v>25</v>
      </c>
      <c r="N37" s="17" t="s">
        <v>45</v>
      </c>
    </row>
    <row r="38" spans="1:14" ht="12.75">
      <c r="A38" s="18" t="s">
        <v>46</v>
      </c>
      <c r="B38" s="5">
        <f>-(LOG(1/B33)-(LOG($B$31)/2)+(LOG($B$31)*SUM(B37:$L$37)))</f>
        <v>-8.863412548780211</v>
      </c>
      <c r="C38" s="5">
        <f>-(LOG(1/C33)-(LOG($B$31)/2)+(LOG($B$31)*SUM(C37:$L$37)))</f>
        <v>-8.863412548780211</v>
      </c>
      <c r="D38" s="5">
        <f>-(LOG(1/D33)-(LOG($B$31)/2)+(LOG($B$31)*SUM(D37:$L$37)))</f>
        <v>-8.863412548780211</v>
      </c>
      <c r="E38" s="5">
        <f>-(LOG(1/E33)-(LOG($B$31)/2)+(LOG($B$31)*SUM(E37:$L$37)))</f>
        <v>-8.863412548780211</v>
      </c>
      <c r="F38" s="5">
        <f>-(LOG(1/F33)-(LOG($B$31)/2)+(LOG($B$31)*SUM(F37:$L$37)))</f>
        <v>-8.863412548780211</v>
      </c>
      <c r="G38" s="5">
        <f>-(LOG(1/G33)-(LOG($B$31)/2)+(LOG($B$31)*SUM(G37:$L$37)))</f>
        <v>-8.863412548780211</v>
      </c>
      <c r="H38" s="5">
        <f>-(LOG(1/H33)-(LOG($B$31)/2)+(LOG($B$31)*SUM(H37:$L$37)))</f>
        <v>-8.863412548780211</v>
      </c>
      <c r="I38" s="5">
        <f>-(LOG(1/I33)-(LOG($B$31)/2)+(LOG($B$31)*SUM(I37:$L$37)))</f>
        <v>-8.863412548780211</v>
      </c>
      <c r="J38" s="5">
        <f>-(LOG(1/J33)-(LOG($B$31)/2)+(LOG($B$31)*SUM(J37:$L$37)))</f>
        <v>-8.863412548780211</v>
      </c>
      <c r="K38" s="5">
        <f>-(LOG(1/K33)-(LOG($B$31)/2)+(LOG($B$31)*SUM(K37:$L$37)))</f>
        <v>-9.038155049864216</v>
      </c>
      <c r="L38" s="5">
        <f>-(LOG(1/L33)-(LOG($B$31)/2)+(LOG($B$31)*SUM(L37:$L$37)))</f>
        <v>-9.737125054200233</v>
      </c>
      <c r="M38" s="17" t="s">
        <v>25</v>
      </c>
      <c r="N38" s="17"/>
    </row>
    <row r="39" spans="1:14" ht="12.75">
      <c r="A39" s="10" t="s">
        <v>37</v>
      </c>
      <c r="B39" s="1">
        <f>IF(B37=1,IF(C37&lt;1,POWER(10,B38),""),"")</f>
        <v>0</v>
      </c>
      <c r="C39" s="1">
        <f>IF(C37=1,IF(D37&lt;1,POWER(10,C38),""),"")</f>
        <v>0</v>
      </c>
      <c r="D39" s="1">
        <f>IF(D37=1,IF(E37&lt;1,POWER(10,D38),""),"")</f>
        <v>0</v>
      </c>
      <c r="E39" s="1">
        <f>IF(E37=1,IF(F37&lt;1,POWER(10,E38),""),"")</f>
        <v>0</v>
      </c>
      <c r="F39" s="1">
        <f>IF(F37=1,IF(G37&lt;1,POWER(10,F38),""),"")</f>
        <v>0</v>
      </c>
      <c r="G39" s="1">
        <f>IF(G37=1,IF(H37&lt;1,POWER(10,G38),""),"")</f>
        <v>0</v>
      </c>
      <c r="H39" s="1">
        <f>IF(H37=1,IF(I37&lt;1,POWER(10,H38),""),"")</f>
        <v>0</v>
      </c>
      <c r="I39" s="1">
        <f>IF(I37=1,IF(J37&lt;1,POWER(10,I38),""),"")</f>
        <v>1.3695801445917145E-09</v>
      </c>
      <c r="J39" s="1">
        <f>IF(J37=1,IF(K37&lt;1,POWER(10,J38),""),"")</f>
        <v>0</v>
      </c>
      <c r="K39" s="1">
        <f>IF(K37=1,IF(L37&lt;1,POWER(10,K38),""),"")</f>
        <v>0</v>
      </c>
      <c r="L39" s="1">
        <f>IF(L37=1,IF(M37&lt;1,POWER(10,L38),""),"")</f>
        <v>0</v>
      </c>
      <c r="M39" s="17" t="s">
        <v>25</v>
      </c>
      <c r="N39" s="17" t="s">
        <v>47</v>
      </c>
    </row>
    <row r="40" spans="1:14" ht="12.75">
      <c r="A40" s="10" t="s">
        <v>39</v>
      </c>
      <c r="B40" s="1">
        <f>IF(ISNUMBER(B39),1/($B$32*B39),"")</f>
        <v>0</v>
      </c>
      <c r="C40" s="1">
        <f>IF(ISNUMBER(C39),1/($B$32*C39),"")</f>
        <v>0</v>
      </c>
      <c r="D40" s="1">
        <f>IF(ISNUMBER(D39),1/($B$32*D39),"")</f>
        <v>0</v>
      </c>
      <c r="E40" s="1">
        <f>IF(ISNUMBER(E39),1/($B$32*E39),"")</f>
        <v>0</v>
      </c>
      <c r="F40" s="1">
        <f>IF(ISNUMBER(F39),1/($B$32*F39),"")</f>
        <v>0</v>
      </c>
      <c r="G40" s="1">
        <f>IF(ISNUMBER(G39),1/($B$32*G39),"")</f>
        <v>0</v>
      </c>
      <c r="H40" s="1">
        <f>IF(ISNUMBER(H39),1/($B$32*H39),"")</f>
        <v>0</v>
      </c>
      <c r="I40" s="1">
        <f>IF(ISNUMBER(I39),1/($B$32*I39),"")</f>
        <v>7301507720.806728</v>
      </c>
      <c r="J40" s="1">
        <f>IF(ISNUMBER(J39),1/($B$32*J39),"")</f>
        <v>0</v>
      </c>
      <c r="K40" s="1">
        <f>IF(ISNUMBER(K39),1/($B$32*K39),"")</f>
        <v>0</v>
      </c>
      <c r="L40" s="1">
        <f>IF(ISNUMBER(L39),1/($B$32*L39),"")</f>
        <v>0</v>
      </c>
      <c r="M40" s="17" t="s">
        <v>25</v>
      </c>
      <c r="N40" s="1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Shi-Hsia Hwa</cp:lastModifiedBy>
  <dcterms:modified xsi:type="dcterms:W3CDTF">2015-04-02T20:24:07Z</dcterms:modified>
  <cp:category/>
  <cp:version/>
  <cp:contentType/>
  <cp:contentStatus/>
</cp:coreProperties>
</file>